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35" activeTab="0"/>
  </bookViews>
  <sheets>
    <sheet name="Bedarfsermittlung" sheetId="1" r:id="rId1"/>
  </sheets>
  <definedNames/>
  <calcPr fullCalcOnLoad="1"/>
</workbook>
</file>

<file path=xl/sharedStrings.xml><?xml version="1.0" encoding="utf-8"?>
<sst xmlns="http://schemas.openxmlformats.org/spreadsheetml/2006/main" count="165" uniqueCount="46">
  <si>
    <t>Körpergewicht</t>
  </si>
  <si>
    <t>kg</t>
  </si>
  <si>
    <t>Eurokurs</t>
  </si>
  <si>
    <t>Werte sind einzutragen</t>
  </si>
  <si>
    <t>Stärke</t>
  </si>
  <si>
    <t>mg</t>
  </si>
  <si>
    <t>Pack</t>
  </si>
  <si>
    <t>Kapseln</t>
  </si>
  <si>
    <t>Transport</t>
  </si>
  <si>
    <t>Stück</t>
  </si>
  <si>
    <t>USD</t>
  </si>
  <si>
    <t>rechn.</t>
  </si>
  <si>
    <t>Berechnung</t>
  </si>
  <si>
    <t>in der Literatur findet man:</t>
  </si>
  <si>
    <t xml:space="preserve"> je kg Körpergewicht</t>
  </si>
  <si>
    <t>€</t>
  </si>
  <si>
    <t xml:space="preserve">Bestellung </t>
  </si>
  <si>
    <t>Inhalt gesamt</t>
  </si>
  <si>
    <t>Bedarf pro tag</t>
  </si>
  <si>
    <t>Packungen reichen</t>
  </si>
  <si>
    <t>einzunehmende Kapseln pro tag</t>
  </si>
  <si>
    <t>Preis Dollar</t>
  </si>
  <si>
    <t>Endpreis Bestellung</t>
  </si>
  <si>
    <t>Endpreis je Monat</t>
  </si>
  <si>
    <t>in mg</t>
  </si>
  <si>
    <t>je nach Gewicht</t>
  </si>
  <si>
    <t>für Tage</t>
  </si>
  <si>
    <t>tatsächl.</t>
  </si>
  <si>
    <t>USD /je Pack</t>
  </si>
  <si>
    <t>USD /gesamt</t>
  </si>
  <si>
    <t>Version:</t>
  </si>
  <si>
    <t>5 mg Idebenone</t>
  </si>
  <si>
    <t>2 bis 4-fache Dosis ist empfehlenswert!</t>
  </si>
  <si>
    <t>bei smart-nutrition</t>
  </si>
  <si>
    <t>MNESIS aus Italien (2005)</t>
  </si>
  <si>
    <t>internat. Apotheke München (2004)</t>
  </si>
  <si>
    <t>bei Canaverde</t>
  </si>
  <si>
    <t>Euro/je Pack</t>
  </si>
  <si>
    <t>Euro / gesamt</t>
  </si>
  <si>
    <t>Euro</t>
  </si>
  <si>
    <t>bei KIRKMAN Labs</t>
  </si>
  <si>
    <t>Preis Euro</t>
  </si>
  <si>
    <t>bei Super Smart</t>
  </si>
  <si>
    <t>Apotheke FFM</t>
  </si>
  <si>
    <t>zum Vergleich</t>
  </si>
  <si>
    <t>Mengenrabatt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</si>
</sst>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34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4" borderId="13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ont="1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34" borderId="0" xfId="0" applyFont="1" applyFill="1" applyBorder="1" applyAlignment="1">
      <alignment wrapText="1"/>
    </xf>
    <xf numFmtId="0" fontId="5" fillId="34" borderId="19" xfId="0" applyFont="1" applyFill="1" applyBorder="1" applyAlignment="1">
      <alignment horizontal="right" wrapText="1"/>
    </xf>
    <xf numFmtId="0" fontId="10" fillId="34" borderId="20" xfId="0" applyFont="1" applyFill="1" applyBorder="1" applyAlignment="1">
      <alignment horizontal="right" wrapText="1"/>
    </xf>
    <xf numFmtId="0" fontId="6" fillId="34" borderId="17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1" fontId="6" fillId="34" borderId="17" xfId="0" applyNumberFormat="1" applyFont="1" applyFill="1" applyBorder="1" applyAlignment="1">
      <alignment/>
    </xf>
    <xf numFmtId="2" fontId="9" fillId="34" borderId="17" xfId="0" applyNumberFormat="1" applyFont="1" applyFill="1" applyBorder="1" applyAlignment="1">
      <alignment/>
    </xf>
    <xf numFmtId="1" fontId="3" fillId="34" borderId="17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6" fillId="34" borderId="18" xfId="0" applyNumberFormat="1" applyFont="1" applyFill="1" applyBorder="1" applyAlignment="1">
      <alignment/>
    </xf>
    <xf numFmtId="2" fontId="6" fillId="35" borderId="2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2" fontId="6" fillId="0" borderId="20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5" xfId="0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6" fillId="0" borderId="24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3" borderId="0" xfId="0" applyFont="1" applyFill="1" applyBorder="1" applyAlignment="1">
      <alignment/>
    </xf>
    <xf numFmtId="14" fontId="10" fillId="3" borderId="0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/>
    </xf>
    <xf numFmtId="2" fontId="11" fillId="0" borderId="0" xfId="0" applyNumberFormat="1" applyFont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1" fontId="9" fillId="0" borderId="15" xfId="0" applyNumberFormat="1" applyFont="1" applyFill="1" applyBorder="1" applyAlignment="1">
      <alignment/>
    </xf>
    <xf numFmtId="1" fontId="6" fillId="34" borderId="30" xfId="0" applyNumberFormat="1" applyFont="1" applyFill="1" applyBorder="1" applyAlignment="1">
      <alignment/>
    </xf>
    <xf numFmtId="2" fontId="6" fillId="34" borderId="31" xfId="0" applyNumberFormat="1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9" fillId="34" borderId="30" xfId="0" applyFont="1" applyFill="1" applyBorder="1" applyAlignment="1">
      <alignment/>
    </xf>
    <xf numFmtId="2" fontId="9" fillId="34" borderId="30" xfId="0" applyNumberFormat="1" applyFont="1" applyFill="1" applyBorder="1" applyAlignment="1">
      <alignment/>
    </xf>
    <xf numFmtId="1" fontId="3" fillId="34" borderId="30" xfId="0" applyNumberFormat="1" applyFont="1" applyFill="1" applyBorder="1" applyAlignment="1">
      <alignment/>
    </xf>
    <xf numFmtId="2" fontId="0" fillId="34" borderId="30" xfId="0" applyNumberFormat="1" applyFont="1" applyFill="1" applyBorder="1" applyAlignment="1">
      <alignment/>
    </xf>
    <xf numFmtId="2" fontId="6" fillId="35" borderId="32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6" borderId="17" xfId="0" applyFont="1" applyFill="1" applyBorder="1" applyAlignment="1">
      <alignment wrapText="1"/>
    </xf>
    <xf numFmtId="0" fontId="5" fillId="36" borderId="13" xfId="0" applyFont="1" applyFill="1" applyBorder="1" applyAlignment="1">
      <alignment wrapText="1"/>
    </xf>
    <xf numFmtId="0" fontId="5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 horizontal="right" wrapText="1"/>
    </xf>
    <xf numFmtId="1" fontId="3" fillId="36" borderId="16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2" fontId="9" fillId="36" borderId="17" xfId="0" applyNumberFormat="1" applyFont="1" applyFill="1" applyBorder="1" applyAlignment="1">
      <alignment/>
    </xf>
    <xf numFmtId="0" fontId="10" fillId="36" borderId="19" xfId="0" applyFont="1" applyFill="1" applyBorder="1" applyAlignment="1">
      <alignment wrapText="1"/>
    </xf>
    <xf numFmtId="1" fontId="3" fillId="36" borderId="18" xfId="0" applyNumberFormat="1" applyFont="1" applyFill="1" applyBorder="1" applyAlignment="1">
      <alignment/>
    </xf>
    <xf numFmtId="0" fontId="9" fillId="36" borderId="30" xfId="0" applyFont="1" applyFill="1" applyBorder="1" applyAlignment="1">
      <alignment/>
    </xf>
    <xf numFmtId="2" fontId="9" fillId="36" borderId="30" xfId="0" applyNumberFormat="1" applyFont="1" applyFill="1" applyBorder="1" applyAlignment="1">
      <alignment/>
    </xf>
    <xf numFmtId="1" fontId="3" fillId="36" borderId="31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6" fillId="37" borderId="16" xfId="0" applyFont="1" applyFill="1" applyBorder="1" applyAlignment="1">
      <alignment/>
    </xf>
    <xf numFmtId="0" fontId="6" fillId="37" borderId="33" xfId="0" applyFont="1" applyFill="1" applyBorder="1" applyAlignment="1">
      <alignment/>
    </xf>
    <xf numFmtId="2" fontId="6" fillId="34" borderId="17" xfId="0" applyNumberFormat="1" applyFont="1" applyFill="1" applyBorder="1" applyAlignment="1">
      <alignment/>
    </xf>
    <xf numFmtId="2" fontId="6" fillId="34" borderId="30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5" fillId="0" borderId="19" xfId="0" applyFont="1" applyFill="1" applyBorder="1" applyAlignment="1">
      <alignment horizontal="right" wrapText="1"/>
    </xf>
    <xf numFmtId="0" fontId="10" fillId="0" borderId="20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29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6" fillId="34" borderId="2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3" fillId="0" borderId="3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6" xfId="0" applyFont="1" applyBorder="1" applyAlignment="1">
      <alignment/>
    </xf>
    <xf numFmtId="1" fontId="3" fillId="36" borderId="33" xfId="0" applyNumberFormat="1" applyFont="1" applyFill="1" applyBorder="1" applyAlignment="1">
      <alignment/>
    </xf>
    <xf numFmtId="0" fontId="12" fillId="33" borderId="11" xfId="0" applyFont="1" applyFill="1" applyBorder="1" applyAlignment="1" applyProtection="1">
      <alignment/>
      <protection locked="0"/>
    </xf>
    <xf numFmtId="2" fontId="12" fillId="33" borderId="15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>
      <alignment wrapText="1"/>
    </xf>
    <xf numFmtId="0" fontId="12" fillId="37" borderId="0" xfId="0" applyFont="1" applyFill="1" applyBorder="1" applyAlignment="1">
      <alignment/>
    </xf>
    <xf numFmtId="0" fontId="6" fillId="34" borderId="17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133350</xdr:rowOff>
    </xdr:from>
    <xdr:to>
      <xdr:col>11</xdr:col>
      <xdr:colOff>419100</xdr:colOff>
      <xdr:row>1</xdr:row>
      <xdr:rowOff>85725</xdr:rowOff>
    </xdr:to>
    <xdr:sp>
      <xdr:nvSpPr>
        <xdr:cNvPr id="1" name="Line 4"/>
        <xdr:cNvSpPr>
          <a:spLocks/>
        </xdr:cNvSpPr>
      </xdr:nvSpPr>
      <xdr:spPr>
        <a:xfrm flipV="1">
          <a:off x="5895975" y="133350"/>
          <a:ext cx="1000125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0</xdr:row>
      <xdr:rowOff>114300</xdr:rowOff>
    </xdr:from>
    <xdr:to>
      <xdr:col>11</xdr:col>
      <xdr:colOff>466725</xdr:colOff>
      <xdr:row>0</xdr:row>
      <xdr:rowOff>123825</xdr:rowOff>
    </xdr:to>
    <xdr:sp>
      <xdr:nvSpPr>
        <xdr:cNvPr id="2" name="Line 4"/>
        <xdr:cNvSpPr>
          <a:spLocks/>
        </xdr:cNvSpPr>
      </xdr:nvSpPr>
      <xdr:spPr>
        <a:xfrm>
          <a:off x="5895975" y="114300"/>
          <a:ext cx="10477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142875</xdr:rowOff>
    </xdr:from>
    <xdr:to>
      <xdr:col>11</xdr:col>
      <xdr:colOff>400050</xdr:colOff>
      <xdr:row>3</xdr:row>
      <xdr:rowOff>104775</xdr:rowOff>
    </xdr:to>
    <xdr:sp>
      <xdr:nvSpPr>
        <xdr:cNvPr id="3" name="Line 4"/>
        <xdr:cNvSpPr>
          <a:spLocks/>
        </xdr:cNvSpPr>
      </xdr:nvSpPr>
      <xdr:spPr>
        <a:xfrm flipV="1">
          <a:off x="5381625" y="142875"/>
          <a:ext cx="1495425" cy="75247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Q10" sqref="Q10"/>
    </sheetView>
  </sheetViews>
  <sheetFormatPr defaultColWidth="11.421875" defaultRowHeight="12.75"/>
  <cols>
    <col min="1" max="2" width="8.140625" style="0" customWidth="1"/>
    <col min="3" max="3" width="9.140625" style="0" customWidth="1"/>
    <col min="4" max="4" width="9.00390625" style="0" customWidth="1"/>
    <col min="5" max="5" width="10.140625" style="0" customWidth="1"/>
    <col min="6" max="6" width="10.8515625" style="0" customWidth="1"/>
    <col min="7" max="8" width="9.00390625" style="0" customWidth="1"/>
    <col min="9" max="9" width="8.00390625" style="0" customWidth="1"/>
    <col min="10" max="10" width="8.421875" style="0" customWidth="1"/>
    <col min="11" max="11" width="7.28125" style="0" customWidth="1"/>
    <col min="12" max="12" width="10.140625" style="0" customWidth="1"/>
    <col min="13" max="13" width="10.28125" style="0" customWidth="1"/>
    <col min="14" max="14" width="12.140625" style="0" customWidth="1"/>
    <col min="15" max="15" width="7.421875" style="0" customWidth="1"/>
    <col min="16" max="16" width="11.140625" style="0" customWidth="1"/>
    <col min="17" max="17" width="6.7109375" style="0" customWidth="1"/>
    <col min="18" max="18" width="5.7109375" style="0" customWidth="1"/>
  </cols>
  <sheetData>
    <row r="1" spans="1:18" s="6" customFormat="1" ht="18">
      <c r="A1" s="1"/>
      <c r="B1" s="2"/>
      <c r="C1" s="2"/>
      <c r="D1" s="2"/>
      <c r="E1" s="2"/>
      <c r="F1" s="2"/>
      <c r="G1" s="132" t="s">
        <v>0</v>
      </c>
      <c r="H1" s="133"/>
      <c r="I1" s="136">
        <v>80</v>
      </c>
      <c r="J1" s="134" t="s">
        <v>1</v>
      </c>
      <c r="K1" s="2"/>
      <c r="L1" s="3"/>
      <c r="M1" s="4" t="s">
        <v>3</v>
      </c>
      <c r="N1" s="2"/>
      <c r="O1" s="2"/>
      <c r="P1" s="2"/>
      <c r="Q1" s="2"/>
      <c r="R1" s="5"/>
    </row>
    <row r="2" spans="1:18" ht="18">
      <c r="A2" s="7"/>
      <c r="B2" s="8"/>
      <c r="C2" s="8"/>
      <c r="D2" s="8"/>
      <c r="E2" s="8"/>
      <c r="F2" s="8"/>
      <c r="G2" s="125" t="s">
        <v>2</v>
      </c>
      <c r="H2" s="126"/>
      <c r="I2" s="137">
        <v>1.32</v>
      </c>
      <c r="J2" s="127" t="s">
        <v>10</v>
      </c>
      <c r="K2" s="8"/>
      <c r="L2" s="8"/>
      <c r="M2" s="8"/>
      <c r="N2" s="66" t="s">
        <v>30</v>
      </c>
      <c r="O2" s="71">
        <v>7</v>
      </c>
      <c r="P2" s="67">
        <v>40534</v>
      </c>
      <c r="Q2" s="8"/>
      <c r="R2" s="9"/>
    </row>
    <row r="3" spans="1:18" ht="26.25">
      <c r="A3" s="88" t="s">
        <v>4</v>
      </c>
      <c r="B3" s="89" t="s">
        <v>18</v>
      </c>
      <c r="C3" s="144" t="s">
        <v>20</v>
      </c>
      <c r="D3" s="145"/>
      <c r="E3" s="25"/>
      <c r="F3" s="8"/>
      <c r="G3" s="8"/>
      <c r="H3" s="26"/>
      <c r="I3" s="138"/>
      <c r="J3" s="8"/>
      <c r="K3" s="17" t="s">
        <v>12</v>
      </c>
      <c r="L3" s="16"/>
      <c r="M3" s="16"/>
      <c r="N3" s="16"/>
      <c r="O3" s="16"/>
      <c r="P3" s="8"/>
      <c r="Q3" s="8"/>
      <c r="R3" s="9"/>
    </row>
    <row r="4" spans="1:18" ht="23.25">
      <c r="A4" s="90" t="s">
        <v>5</v>
      </c>
      <c r="B4" s="91" t="s">
        <v>25</v>
      </c>
      <c r="C4" s="92" t="s">
        <v>11</v>
      </c>
      <c r="D4" s="96" t="s">
        <v>27</v>
      </c>
      <c r="E4" s="25"/>
      <c r="F4" s="8"/>
      <c r="G4" s="8"/>
      <c r="H4" s="26"/>
      <c r="I4" s="139">
        <v>10</v>
      </c>
      <c r="J4" s="128" t="s">
        <v>5</v>
      </c>
      <c r="K4" s="129" t="s">
        <v>13</v>
      </c>
      <c r="L4" s="58"/>
      <c r="M4" s="58"/>
      <c r="N4" s="59"/>
      <c r="O4" s="8"/>
      <c r="P4" s="8"/>
      <c r="Q4" s="8"/>
      <c r="R4" s="9"/>
    </row>
    <row r="5" spans="1:18" ht="15.75">
      <c r="A5" s="93">
        <v>30</v>
      </c>
      <c r="B5" s="94">
        <f>$I$4*$I$1</f>
        <v>800</v>
      </c>
      <c r="C5" s="95">
        <f>B5/A5</f>
        <v>26.666666666666668</v>
      </c>
      <c r="D5" s="97">
        <f>ROUNDUP(C5,0)</f>
        <v>27</v>
      </c>
      <c r="E5" s="25"/>
      <c r="F5" s="8"/>
      <c r="G5" s="8"/>
      <c r="H5" s="26"/>
      <c r="I5" s="8"/>
      <c r="J5" s="68" t="s">
        <v>31</v>
      </c>
      <c r="K5" s="8"/>
      <c r="L5" s="8" t="s">
        <v>14</v>
      </c>
      <c r="M5" s="8"/>
      <c r="N5" s="60"/>
      <c r="O5" s="8"/>
      <c r="P5" s="8"/>
      <c r="Q5" s="8"/>
      <c r="R5" s="9"/>
    </row>
    <row r="6" spans="1:18" ht="15.75">
      <c r="A6" s="93">
        <v>45</v>
      </c>
      <c r="B6" s="94">
        <f>$I$4*$I$1</f>
        <v>800</v>
      </c>
      <c r="C6" s="95">
        <f>B6/A6</f>
        <v>17.77777777777778</v>
      </c>
      <c r="D6" s="97">
        <f>ROUNDUP(C6,0)</f>
        <v>18</v>
      </c>
      <c r="E6" s="25"/>
      <c r="F6" s="8"/>
      <c r="G6" s="8"/>
      <c r="H6" s="26"/>
      <c r="I6" s="8"/>
      <c r="J6" s="69" t="s">
        <v>32</v>
      </c>
      <c r="K6" s="61"/>
      <c r="L6" s="61"/>
      <c r="M6" s="61"/>
      <c r="N6" s="62"/>
      <c r="O6" s="8"/>
      <c r="P6" s="8"/>
      <c r="Q6" s="8"/>
      <c r="R6" s="9"/>
    </row>
    <row r="7" spans="1:18" ht="15.75">
      <c r="A7" s="135">
        <v>150</v>
      </c>
      <c r="B7" s="98">
        <f>$I$4*$I$1</f>
        <v>800</v>
      </c>
      <c r="C7" s="99">
        <f>B7/A7</f>
        <v>5.333333333333333</v>
      </c>
      <c r="D7" s="100">
        <f>ROUNDUP(C7,0)</f>
        <v>6</v>
      </c>
      <c r="E7" s="25"/>
      <c r="F7" s="8"/>
      <c r="G7" s="8"/>
      <c r="H7" s="26"/>
      <c r="I7" s="26"/>
      <c r="J7" s="8"/>
      <c r="K7" s="8"/>
      <c r="L7" s="8"/>
      <c r="M7" s="8"/>
      <c r="N7" s="8"/>
      <c r="O7" s="8"/>
      <c r="P7" s="8"/>
      <c r="Q7" s="8"/>
      <c r="R7" s="9"/>
    </row>
    <row r="8" spans="1:18" ht="12.75">
      <c r="A8" s="81"/>
      <c r="B8" s="25"/>
      <c r="C8" s="25"/>
      <c r="D8" s="25"/>
      <c r="E8" s="25"/>
      <c r="F8" s="8"/>
      <c r="G8" s="8"/>
      <c r="H8" s="26"/>
      <c r="I8" s="26"/>
      <c r="J8" s="8"/>
      <c r="K8" s="8"/>
      <c r="L8" s="8"/>
      <c r="M8" s="8"/>
      <c r="N8" s="8"/>
      <c r="O8" s="8"/>
      <c r="P8" s="8"/>
      <c r="Q8" s="8"/>
      <c r="R8" s="9"/>
    </row>
    <row r="9" spans="1:18" ht="17.25" customHeight="1">
      <c r="A9" s="10" t="s">
        <v>16</v>
      </c>
      <c r="B9" s="27"/>
      <c r="C9" s="113" t="s">
        <v>40</v>
      </c>
      <c r="D9" s="114"/>
      <c r="E9" s="11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1:18" s="33" customFormat="1" ht="25.5" customHeight="1">
      <c r="A10" s="28" t="s">
        <v>6</v>
      </c>
      <c r="B10" s="29" t="s">
        <v>7</v>
      </c>
      <c r="C10" s="29" t="s">
        <v>4</v>
      </c>
      <c r="D10" s="29" t="s">
        <v>17</v>
      </c>
      <c r="E10" s="29" t="s">
        <v>18</v>
      </c>
      <c r="F10" s="29" t="s">
        <v>19</v>
      </c>
      <c r="G10" s="140" t="s">
        <v>20</v>
      </c>
      <c r="H10" s="140"/>
      <c r="I10" s="141" t="s">
        <v>21</v>
      </c>
      <c r="J10" s="141"/>
      <c r="K10" s="29" t="s">
        <v>8</v>
      </c>
      <c r="L10" s="29" t="s">
        <v>22</v>
      </c>
      <c r="M10" s="30" t="s">
        <v>22</v>
      </c>
      <c r="N10" s="130" t="s">
        <v>23</v>
      </c>
      <c r="O10" s="31"/>
      <c r="P10" s="31"/>
      <c r="Q10" s="31"/>
      <c r="R10" s="32"/>
    </row>
    <row r="11" spans="1:18" s="19" customFormat="1" ht="24" customHeight="1">
      <c r="A11" s="13" t="s">
        <v>9</v>
      </c>
      <c r="B11" s="14" t="s">
        <v>9</v>
      </c>
      <c r="C11" s="14" t="s">
        <v>5</v>
      </c>
      <c r="D11" s="14" t="s">
        <v>24</v>
      </c>
      <c r="E11" s="14" t="s">
        <v>25</v>
      </c>
      <c r="F11" s="14" t="s">
        <v>26</v>
      </c>
      <c r="G11" s="15" t="s">
        <v>11</v>
      </c>
      <c r="H11" s="34" t="s">
        <v>27</v>
      </c>
      <c r="I11" s="14" t="s">
        <v>28</v>
      </c>
      <c r="J11" s="14" t="s">
        <v>29</v>
      </c>
      <c r="K11" s="14" t="s">
        <v>10</v>
      </c>
      <c r="L11" s="14" t="s">
        <v>10</v>
      </c>
      <c r="M11" s="35" t="s">
        <v>39</v>
      </c>
      <c r="N11" s="36" t="s">
        <v>39</v>
      </c>
      <c r="O11" s="16"/>
      <c r="P11" s="16"/>
      <c r="Q11" s="16"/>
      <c r="R11" s="18"/>
    </row>
    <row r="12" spans="1:18" ht="15.75">
      <c r="A12" s="107">
        <v>1</v>
      </c>
      <c r="B12" s="37">
        <v>150</v>
      </c>
      <c r="C12" s="37">
        <v>150</v>
      </c>
      <c r="D12" s="38">
        <f>B12*C12*A12</f>
        <v>22500</v>
      </c>
      <c r="E12" s="38">
        <f>$I$4*$I$1</f>
        <v>800</v>
      </c>
      <c r="F12" s="109">
        <f>D12/(H12*C12)</f>
        <v>25</v>
      </c>
      <c r="G12" s="40">
        <f>E12/C12</f>
        <v>5.333333333333333</v>
      </c>
      <c r="H12" s="41">
        <f>ROUNDUP(G12,0)</f>
        <v>6</v>
      </c>
      <c r="I12" s="40">
        <v>85</v>
      </c>
      <c r="J12" s="40">
        <f>A12*I12</f>
        <v>85</v>
      </c>
      <c r="K12" s="40">
        <v>0</v>
      </c>
      <c r="L12" s="42">
        <f>SUM(J12:K12)</f>
        <v>85</v>
      </c>
      <c r="M12" s="43">
        <f>L12/$I$2</f>
        <v>64.39393939393939</v>
      </c>
      <c r="N12" s="44">
        <f>M12*31/F12</f>
        <v>79.84848484848484</v>
      </c>
      <c r="O12" s="8"/>
      <c r="P12" s="8"/>
      <c r="Q12" s="8"/>
      <c r="R12" s="9"/>
    </row>
    <row r="13" spans="1:18" ht="15.75">
      <c r="A13" s="107">
        <v>1</v>
      </c>
      <c r="B13" s="37">
        <v>60</v>
      </c>
      <c r="C13" s="37">
        <v>150</v>
      </c>
      <c r="D13" s="38">
        <f>B13*C13*A13</f>
        <v>9000</v>
      </c>
      <c r="E13" s="38">
        <f>$I$4*$I$1</f>
        <v>800</v>
      </c>
      <c r="F13" s="109">
        <f>D13/(H13*C13)</f>
        <v>10</v>
      </c>
      <c r="G13" s="40">
        <f>E13/C13</f>
        <v>5.333333333333333</v>
      </c>
      <c r="H13" s="41">
        <f>ROUNDUP(G13,0)</f>
        <v>6</v>
      </c>
      <c r="I13" s="40">
        <v>38</v>
      </c>
      <c r="J13" s="40">
        <f>A13*I13</f>
        <v>38</v>
      </c>
      <c r="K13" s="40">
        <v>0</v>
      </c>
      <c r="L13" s="42">
        <f>SUM(J13:K13)</f>
        <v>38</v>
      </c>
      <c r="M13" s="43">
        <f>L13/$I$2</f>
        <v>28.787878787878785</v>
      </c>
      <c r="N13" s="44">
        <f>M13*31/F13</f>
        <v>89.24242424242424</v>
      </c>
      <c r="O13" s="8"/>
      <c r="P13" s="8"/>
      <c r="Q13" s="8"/>
      <c r="R13" s="9"/>
    </row>
    <row r="14" spans="1:18" ht="15.75">
      <c r="A14" s="108">
        <v>1</v>
      </c>
      <c r="B14" s="75">
        <v>60</v>
      </c>
      <c r="C14" s="75">
        <v>45</v>
      </c>
      <c r="D14" s="76">
        <f>B14*C14*A14</f>
        <v>2700</v>
      </c>
      <c r="E14" s="76">
        <f>$I$4*$I$1</f>
        <v>800</v>
      </c>
      <c r="F14" s="110">
        <f>D14/(H14*C14)</f>
        <v>3.3333333333333335</v>
      </c>
      <c r="G14" s="77">
        <f>E14/C14</f>
        <v>17.77777777777778</v>
      </c>
      <c r="H14" s="78">
        <f>ROUNDUP(G14,0)</f>
        <v>18</v>
      </c>
      <c r="I14" s="77">
        <v>26</v>
      </c>
      <c r="J14" s="77">
        <f>A14*I14</f>
        <v>26</v>
      </c>
      <c r="K14" s="77">
        <v>0</v>
      </c>
      <c r="L14" s="79">
        <f>SUM(J14:K14)</f>
        <v>26</v>
      </c>
      <c r="M14" s="74">
        <f>L14/$I$2</f>
        <v>19.696969696969695</v>
      </c>
      <c r="N14" s="80">
        <f>M14*31/F14</f>
        <v>183.18181818181816</v>
      </c>
      <c r="O14" s="8"/>
      <c r="P14" s="8"/>
      <c r="Q14" s="8"/>
      <c r="R14" s="9"/>
    </row>
    <row r="15" spans="1:18" s="106" customFormat="1" ht="16.5" customHeight="1">
      <c r="A15" s="101"/>
      <c r="B15" s="11"/>
      <c r="C15" s="11"/>
      <c r="D15" s="20"/>
      <c r="E15" s="20"/>
      <c r="F15" s="50"/>
      <c r="G15" s="21"/>
      <c r="H15" s="102"/>
      <c r="I15" s="21"/>
      <c r="J15" s="21"/>
      <c r="K15" s="21"/>
      <c r="L15" s="103"/>
      <c r="M15" s="104"/>
      <c r="N15" s="104"/>
      <c r="O15" s="49"/>
      <c r="P15" s="49"/>
      <c r="Q15" s="49"/>
      <c r="R15" s="105"/>
    </row>
    <row r="16" spans="1:18" ht="17.25" customHeight="1">
      <c r="A16" s="10" t="s">
        <v>16</v>
      </c>
      <c r="B16" s="27"/>
      <c r="C16" s="113" t="s">
        <v>33</v>
      </c>
      <c r="D16" s="114"/>
      <c r="E16" s="115"/>
      <c r="F16" s="46" t="s">
        <v>45</v>
      </c>
      <c r="G16" s="8"/>
      <c r="H16" s="8"/>
      <c r="I16" s="8"/>
      <c r="J16" s="8"/>
      <c r="K16" s="8"/>
      <c r="L16" s="8"/>
      <c r="M16" s="8"/>
      <c r="N16" s="12"/>
      <c r="O16" s="8"/>
      <c r="P16" s="8"/>
      <c r="Q16" s="8"/>
      <c r="R16" s="9"/>
    </row>
    <row r="17" spans="1:18" s="33" customFormat="1" ht="25.5" customHeight="1">
      <c r="A17" s="28" t="s">
        <v>6</v>
      </c>
      <c r="B17" s="29" t="s">
        <v>7</v>
      </c>
      <c r="C17" s="29" t="s">
        <v>4</v>
      </c>
      <c r="D17" s="29" t="s">
        <v>17</v>
      </c>
      <c r="E17" s="29" t="s">
        <v>18</v>
      </c>
      <c r="F17" s="29" t="s">
        <v>19</v>
      </c>
      <c r="G17" s="140" t="s">
        <v>20</v>
      </c>
      <c r="H17" s="140"/>
      <c r="I17" s="141" t="s">
        <v>21</v>
      </c>
      <c r="J17" s="141"/>
      <c r="K17" s="29" t="s">
        <v>8</v>
      </c>
      <c r="L17" s="29" t="s">
        <v>22</v>
      </c>
      <c r="M17" s="30" t="s">
        <v>22</v>
      </c>
      <c r="N17" s="130" t="s">
        <v>23</v>
      </c>
      <c r="O17" s="31"/>
      <c r="P17" s="31"/>
      <c r="Q17" s="31"/>
      <c r="R17" s="32"/>
    </row>
    <row r="18" spans="1:18" s="19" customFormat="1" ht="24" customHeight="1">
      <c r="A18" s="13" t="s">
        <v>9</v>
      </c>
      <c r="B18" s="14" t="s">
        <v>9</v>
      </c>
      <c r="C18" s="14" t="s">
        <v>5</v>
      </c>
      <c r="D18" s="14" t="s">
        <v>24</v>
      </c>
      <c r="E18" s="14" t="s">
        <v>25</v>
      </c>
      <c r="F18" s="14" t="s">
        <v>26</v>
      </c>
      <c r="G18" s="15" t="s">
        <v>11</v>
      </c>
      <c r="H18" s="34" t="s">
        <v>27</v>
      </c>
      <c r="I18" s="14" t="s">
        <v>28</v>
      </c>
      <c r="J18" s="14" t="s">
        <v>29</v>
      </c>
      <c r="K18" s="14" t="s">
        <v>10</v>
      </c>
      <c r="L18" s="14" t="s">
        <v>10</v>
      </c>
      <c r="M18" s="35" t="s">
        <v>39</v>
      </c>
      <c r="N18" s="36" t="s">
        <v>39</v>
      </c>
      <c r="O18" s="16"/>
      <c r="P18" s="16"/>
      <c r="Q18" s="16"/>
      <c r="R18" s="18"/>
    </row>
    <row r="19" spans="1:18" ht="15.75">
      <c r="A19" s="107">
        <v>12</v>
      </c>
      <c r="B19" s="37">
        <v>30</v>
      </c>
      <c r="C19" s="37">
        <v>150</v>
      </c>
      <c r="D19" s="38">
        <f>B19*C19*A19</f>
        <v>54000</v>
      </c>
      <c r="E19" s="38">
        <f>$I$4*$I$1</f>
        <v>800</v>
      </c>
      <c r="F19" s="39">
        <f>D19/(H19*C19)</f>
        <v>60</v>
      </c>
      <c r="G19" s="40">
        <f>E19/C19</f>
        <v>5.333333333333333</v>
      </c>
      <c r="H19" s="41">
        <f>ROUNDUP(G19,0)</f>
        <v>6</v>
      </c>
      <c r="I19" s="40">
        <v>28</v>
      </c>
      <c r="J19" s="40">
        <f>A19*I19</f>
        <v>336</v>
      </c>
      <c r="K19" s="40">
        <v>12</v>
      </c>
      <c r="L19" s="42">
        <f>SUM(J19:K19)</f>
        <v>348</v>
      </c>
      <c r="M19" s="43">
        <f>L19/$I$2</f>
        <v>263.6363636363636</v>
      </c>
      <c r="N19" s="44">
        <f>M19*31/F19</f>
        <v>136.2121212121212</v>
      </c>
      <c r="O19" s="8"/>
      <c r="P19" s="8"/>
      <c r="Q19" s="8"/>
      <c r="R19" s="9"/>
    </row>
    <row r="20" spans="1:18" ht="15.75">
      <c r="A20" s="107">
        <v>12</v>
      </c>
      <c r="B20" s="75">
        <v>60</v>
      </c>
      <c r="C20" s="75">
        <v>45</v>
      </c>
      <c r="D20" s="76">
        <f>B20*C20*A20</f>
        <v>32400</v>
      </c>
      <c r="E20" s="76">
        <f>$I$4*$I$1</f>
        <v>800</v>
      </c>
      <c r="F20" s="73">
        <f>D20/(H20*C20)</f>
        <v>40</v>
      </c>
      <c r="G20" s="77">
        <f>E20/C20</f>
        <v>17.77777777777778</v>
      </c>
      <c r="H20" s="78">
        <f>ROUNDUP(G20,0)</f>
        <v>18</v>
      </c>
      <c r="I20" s="77">
        <v>20</v>
      </c>
      <c r="J20" s="77">
        <f>A20*I20</f>
        <v>240</v>
      </c>
      <c r="K20" s="77">
        <v>12</v>
      </c>
      <c r="L20" s="79">
        <f>SUM(J20:K20)</f>
        <v>252</v>
      </c>
      <c r="M20" s="74">
        <f>L20/$I$2</f>
        <v>190.9090909090909</v>
      </c>
      <c r="N20" s="80">
        <f>M20*31/F20</f>
        <v>147.95454545454544</v>
      </c>
      <c r="O20" s="8"/>
      <c r="P20" s="8"/>
      <c r="Q20" s="8"/>
      <c r="R20" s="9"/>
    </row>
    <row r="21" spans="1:18" ht="15">
      <c r="A21" s="7"/>
      <c r="B21" s="8"/>
      <c r="C21" s="12"/>
      <c r="D21" s="8"/>
      <c r="E21" s="8"/>
      <c r="F21" s="8"/>
      <c r="G21" s="8"/>
      <c r="H21" s="45"/>
      <c r="I21" s="46"/>
      <c r="J21" s="46"/>
      <c r="K21" s="46"/>
      <c r="L21" s="46"/>
      <c r="M21" s="47"/>
      <c r="N21" s="48"/>
      <c r="O21" s="8"/>
      <c r="P21" s="8"/>
      <c r="Q21" s="8"/>
      <c r="R21" s="9"/>
    </row>
    <row r="22" spans="1:18" ht="17.25" customHeight="1">
      <c r="A22" s="10" t="s">
        <v>16</v>
      </c>
      <c r="B22" s="27"/>
      <c r="C22" s="113" t="s">
        <v>36</v>
      </c>
      <c r="D22" s="114"/>
      <c r="E22" s="115"/>
      <c r="F22" s="8"/>
      <c r="G22" s="8"/>
      <c r="H22" s="8"/>
      <c r="I22" s="8"/>
      <c r="J22" s="8"/>
      <c r="K22" s="8"/>
      <c r="L22" s="8"/>
      <c r="M22" s="8"/>
      <c r="N22" s="12"/>
      <c r="O22" s="8"/>
      <c r="P22" s="8"/>
      <c r="Q22" s="8"/>
      <c r="R22" s="9"/>
    </row>
    <row r="23" spans="1:18" s="33" customFormat="1" ht="25.5" customHeight="1">
      <c r="A23" s="28" t="s">
        <v>6</v>
      </c>
      <c r="B23" s="29" t="s">
        <v>7</v>
      </c>
      <c r="C23" s="29" t="s">
        <v>4</v>
      </c>
      <c r="D23" s="29" t="s">
        <v>17</v>
      </c>
      <c r="E23" s="29" t="s">
        <v>18</v>
      </c>
      <c r="F23" s="29" t="s">
        <v>19</v>
      </c>
      <c r="G23" s="140" t="s">
        <v>20</v>
      </c>
      <c r="H23" s="140"/>
      <c r="I23" s="141" t="s">
        <v>41</v>
      </c>
      <c r="J23" s="141"/>
      <c r="K23" s="29" t="s">
        <v>8</v>
      </c>
      <c r="L23" s="29" t="s">
        <v>22</v>
      </c>
      <c r="M23" s="30" t="s">
        <v>22</v>
      </c>
      <c r="N23" s="130" t="s">
        <v>23</v>
      </c>
      <c r="O23" s="31"/>
      <c r="P23" s="31"/>
      <c r="Q23" s="31"/>
      <c r="R23" s="32"/>
    </row>
    <row r="24" spans="1:18" s="19" customFormat="1" ht="24" customHeight="1">
      <c r="A24" s="13" t="s">
        <v>9</v>
      </c>
      <c r="B24" s="14" t="s">
        <v>9</v>
      </c>
      <c r="C24" s="14" t="s">
        <v>5</v>
      </c>
      <c r="D24" s="14" t="s">
        <v>24</v>
      </c>
      <c r="E24" s="14" t="s">
        <v>25</v>
      </c>
      <c r="F24" s="14" t="s">
        <v>26</v>
      </c>
      <c r="G24" s="15" t="s">
        <v>11</v>
      </c>
      <c r="H24" s="34" t="s">
        <v>27</v>
      </c>
      <c r="I24" s="14" t="s">
        <v>37</v>
      </c>
      <c r="J24" s="14" t="s">
        <v>38</v>
      </c>
      <c r="K24" s="14" t="s">
        <v>39</v>
      </c>
      <c r="L24" s="14" t="s">
        <v>39</v>
      </c>
      <c r="M24" s="35" t="s">
        <v>39</v>
      </c>
      <c r="N24" s="36" t="s">
        <v>39</v>
      </c>
      <c r="O24" s="16"/>
      <c r="P24" s="16"/>
      <c r="Q24" s="16"/>
      <c r="R24" s="18"/>
    </row>
    <row r="25" spans="1:18" ht="15.75">
      <c r="A25" s="107">
        <v>1</v>
      </c>
      <c r="B25" s="37">
        <v>150</v>
      </c>
      <c r="C25" s="37">
        <v>150</v>
      </c>
      <c r="D25" s="38">
        <f>B25*C25*A25</f>
        <v>22500</v>
      </c>
      <c r="E25" s="38">
        <f>$I$4*$I$1</f>
        <v>800</v>
      </c>
      <c r="F25" s="39">
        <f>D25/(H25*C25)</f>
        <v>25</v>
      </c>
      <c r="G25" s="40">
        <f>E25/C25</f>
        <v>5.333333333333333</v>
      </c>
      <c r="H25" s="41">
        <f>ROUNDUP(G25,0)</f>
        <v>6</v>
      </c>
      <c r="I25" s="40">
        <v>114.5</v>
      </c>
      <c r="J25" s="40">
        <f>A25*I25</f>
        <v>114.5</v>
      </c>
      <c r="K25" s="40">
        <v>0</v>
      </c>
      <c r="L25" s="42">
        <f>SUM(J25:K25)</f>
        <v>114.5</v>
      </c>
      <c r="M25" s="43">
        <f>L25</f>
        <v>114.5</v>
      </c>
      <c r="N25" s="44">
        <f>M25*31/F25</f>
        <v>141.98</v>
      </c>
      <c r="O25" s="8"/>
      <c r="P25" s="8"/>
      <c r="Q25" s="8"/>
      <c r="R25" s="9"/>
    </row>
    <row r="26" spans="1:18" ht="15.75">
      <c r="A26" s="107">
        <v>1</v>
      </c>
      <c r="B26" s="37">
        <v>60</v>
      </c>
      <c r="C26" s="37">
        <v>150</v>
      </c>
      <c r="D26" s="38">
        <f>B26*C26*A26</f>
        <v>9000</v>
      </c>
      <c r="E26" s="38">
        <f>$I$4*$I$1</f>
        <v>800</v>
      </c>
      <c r="F26" s="39">
        <f>D26/(H26*C26)</f>
        <v>10</v>
      </c>
      <c r="G26" s="40">
        <f>E26/C26</f>
        <v>5.333333333333333</v>
      </c>
      <c r="H26" s="41">
        <f>ROUNDUP(G26,0)</f>
        <v>6</v>
      </c>
      <c r="I26" s="40">
        <v>51</v>
      </c>
      <c r="J26" s="40">
        <f>A26*I26</f>
        <v>51</v>
      </c>
      <c r="K26" s="40">
        <v>0</v>
      </c>
      <c r="L26" s="42">
        <f>SUM(J26:K26)</f>
        <v>51</v>
      </c>
      <c r="M26" s="43">
        <f>L26</f>
        <v>51</v>
      </c>
      <c r="N26" s="44">
        <f>M26*31/F26</f>
        <v>158.1</v>
      </c>
      <c r="O26" s="8"/>
      <c r="P26" s="8"/>
      <c r="Q26" s="8"/>
      <c r="R26" s="9"/>
    </row>
    <row r="27" spans="1:18" ht="15.75">
      <c r="A27" s="108">
        <v>1</v>
      </c>
      <c r="B27" s="75">
        <v>60</v>
      </c>
      <c r="C27" s="75">
        <v>45</v>
      </c>
      <c r="D27" s="76">
        <f>B27*C27*A27</f>
        <v>2700</v>
      </c>
      <c r="E27" s="76">
        <f>$I$4*$I$1</f>
        <v>800</v>
      </c>
      <c r="F27" s="73">
        <f>D27/(H27*C27)</f>
        <v>3.3333333333333335</v>
      </c>
      <c r="G27" s="77">
        <f>E27/C27</f>
        <v>17.77777777777778</v>
      </c>
      <c r="H27" s="78">
        <f>ROUNDUP(G27,0)</f>
        <v>18</v>
      </c>
      <c r="I27" s="77">
        <v>35</v>
      </c>
      <c r="J27" s="77">
        <f>A27*I27</f>
        <v>35</v>
      </c>
      <c r="K27" s="77">
        <v>0</v>
      </c>
      <c r="L27" s="79">
        <f>SUM(J27:K27)</f>
        <v>35</v>
      </c>
      <c r="M27" s="74">
        <f>L27</f>
        <v>35</v>
      </c>
      <c r="N27" s="80">
        <f>M27*31/F27</f>
        <v>325.5</v>
      </c>
      <c r="O27" s="8"/>
      <c r="P27" s="8"/>
      <c r="Q27" s="8"/>
      <c r="R27" s="9"/>
    </row>
    <row r="28" spans="1:18" ht="15">
      <c r="A28" s="7"/>
      <c r="B28" s="8"/>
      <c r="C28" s="12"/>
      <c r="D28" s="8"/>
      <c r="E28" s="8"/>
      <c r="F28" s="8"/>
      <c r="G28" s="8"/>
      <c r="H28" s="45"/>
      <c r="I28" s="46"/>
      <c r="J28" s="46"/>
      <c r="K28" s="46"/>
      <c r="L28" s="46"/>
      <c r="M28" s="47"/>
      <c r="N28" s="48"/>
      <c r="O28" s="8"/>
      <c r="P28" s="8"/>
      <c r="Q28" s="8"/>
      <c r="R28" s="9"/>
    </row>
    <row r="29" spans="1:18" ht="17.25" customHeight="1">
      <c r="A29" s="10" t="s">
        <v>16</v>
      </c>
      <c r="B29" s="27"/>
      <c r="C29" s="113" t="s">
        <v>42</v>
      </c>
      <c r="D29" s="114"/>
      <c r="E29" s="115"/>
      <c r="F29" s="8"/>
      <c r="G29" s="8"/>
      <c r="H29" s="8"/>
      <c r="I29" s="8"/>
      <c r="J29" s="8"/>
      <c r="K29" s="8"/>
      <c r="L29" s="8"/>
      <c r="M29" s="8"/>
      <c r="N29" s="12"/>
      <c r="O29" s="8"/>
      <c r="P29" s="8"/>
      <c r="Q29" s="8"/>
      <c r="R29" s="9"/>
    </row>
    <row r="30" spans="1:18" s="33" customFormat="1" ht="25.5" customHeight="1">
      <c r="A30" s="28" t="s">
        <v>6</v>
      </c>
      <c r="B30" s="29" t="s">
        <v>7</v>
      </c>
      <c r="C30" s="29" t="s">
        <v>4</v>
      </c>
      <c r="D30" s="29" t="s">
        <v>17</v>
      </c>
      <c r="E30" s="29" t="s">
        <v>18</v>
      </c>
      <c r="F30" s="29" t="s">
        <v>19</v>
      </c>
      <c r="G30" s="140" t="s">
        <v>20</v>
      </c>
      <c r="H30" s="140"/>
      <c r="I30" s="141" t="s">
        <v>41</v>
      </c>
      <c r="J30" s="141"/>
      <c r="K30" s="29" t="s">
        <v>8</v>
      </c>
      <c r="L30" s="29" t="s">
        <v>22</v>
      </c>
      <c r="M30" s="30" t="s">
        <v>22</v>
      </c>
      <c r="N30" s="130" t="s">
        <v>23</v>
      </c>
      <c r="O30" s="31"/>
      <c r="P30" s="31"/>
      <c r="Q30" s="31"/>
      <c r="R30" s="32"/>
    </row>
    <row r="31" spans="1:18" s="19" customFormat="1" ht="24" customHeight="1">
      <c r="A31" s="13" t="s">
        <v>9</v>
      </c>
      <c r="B31" s="14" t="s">
        <v>9</v>
      </c>
      <c r="C31" s="14" t="s">
        <v>5</v>
      </c>
      <c r="D31" s="14" t="s">
        <v>24</v>
      </c>
      <c r="E31" s="14" t="s">
        <v>25</v>
      </c>
      <c r="F31" s="14" t="s">
        <v>26</v>
      </c>
      <c r="G31" s="15" t="s">
        <v>11</v>
      </c>
      <c r="H31" s="34" t="s">
        <v>27</v>
      </c>
      <c r="I31" s="14" t="s">
        <v>37</v>
      </c>
      <c r="J31" s="14" t="s">
        <v>38</v>
      </c>
      <c r="K31" s="14" t="s">
        <v>39</v>
      </c>
      <c r="L31" s="14" t="s">
        <v>39</v>
      </c>
      <c r="M31" s="35" t="s">
        <v>39</v>
      </c>
      <c r="N31" s="36" t="s">
        <v>39</v>
      </c>
      <c r="O31" s="16"/>
      <c r="P31" s="16"/>
      <c r="Q31" s="16"/>
      <c r="R31" s="18"/>
    </row>
    <row r="32" spans="1:18" ht="15.75">
      <c r="A32" s="108">
        <v>1</v>
      </c>
      <c r="B32" s="75">
        <v>60</v>
      </c>
      <c r="C32" s="75">
        <v>45</v>
      </c>
      <c r="D32" s="76">
        <f>B32*C32*A32</f>
        <v>2700</v>
      </c>
      <c r="E32" s="76">
        <f>$I$4*$I$1</f>
        <v>800</v>
      </c>
      <c r="F32" s="73">
        <f>D32/(H32*C32)</f>
        <v>3.3333333333333335</v>
      </c>
      <c r="G32" s="77">
        <f>E32/C32</f>
        <v>17.77777777777778</v>
      </c>
      <c r="H32" s="78">
        <f>ROUNDUP(G32,0)</f>
        <v>18</v>
      </c>
      <c r="I32" s="77">
        <v>31.5</v>
      </c>
      <c r="J32" s="77">
        <f>A32*I32</f>
        <v>31.5</v>
      </c>
      <c r="K32" s="77">
        <v>0</v>
      </c>
      <c r="L32" s="79">
        <f>SUM(J32:K32)</f>
        <v>31.5</v>
      </c>
      <c r="M32" s="74">
        <f>L32</f>
        <v>31.5</v>
      </c>
      <c r="N32" s="80">
        <f>M32*31/F32</f>
        <v>292.95</v>
      </c>
      <c r="O32" s="8"/>
      <c r="P32" s="8"/>
      <c r="Q32" s="8"/>
      <c r="R32" s="9"/>
    </row>
    <row r="33" spans="1:18" s="106" customFormat="1" ht="15.75">
      <c r="A33" s="101"/>
      <c r="B33" s="11"/>
      <c r="C33" s="11"/>
      <c r="D33" s="20"/>
      <c r="E33" s="20"/>
      <c r="F33" s="50"/>
      <c r="G33" s="21"/>
      <c r="H33" s="102"/>
      <c r="I33" s="21"/>
      <c r="J33" s="21"/>
      <c r="K33" s="21"/>
      <c r="L33" s="103"/>
      <c r="M33" s="111"/>
      <c r="N33" s="112"/>
      <c r="O33" s="49"/>
      <c r="P33" s="49"/>
      <c r="Q33" s="49"/>
      <c r="R33" s="105"/>
    </row>
    <row r="34" spans="1:18" ht="15">
      <c r="A34" s="7"/>
      <c r="B34" s="8"/>
      <c r="C34" s="12"/>
      <c r="D34" s="8"/>
      <c r="E34" s="8"/>
      <c r="F34" s="8"/>
      <c r="G34" s="8"/>
      <c r="H34" s="45"/>
      <c r="I34" s="70" t="s">
        <v>15</v>
      </c>
      <c r="J34" s="70" t="s">
        <v>15</v>
      </c>
      <c r="K34" s="70" t="s">
        <v>15</v>
      </c>
      <c r="L34" s="46"/>
      <c r="M34" s="47"/>
      <c r="N34" s="48"/>
      <c r="O34" s="8"/>
      <c r="P34" s="8"/>
      <c r="Q34" s="8"/>
      <c r="R34" s="9"/>
    </row>
    <row r="35" spans="1:18" s="119" customFormat="1" ht="25.5" customHeight="1">
      <c r="A35" s="82" t="s">
        <v>6</v>
      </c>
      <c r="B35" s="83" t="s">
        <v>7</v>
      </c>
      <c r="C35" s="83" t="s">
        <v>4</v>
      </c>
      <c r="D35" s="83" t="s">
        <v>17</v>
      </c>
      <c r="E35" s="83" t="s">
        <v>18</v>
      </c>
      <c r="F35" s="83" t="s">
        <v>19</v>
      </c>
      <c r="G35" s="142" t="s">
        <v>20</v>
      </c>
      <c r="H35" s="142"/>
      <c r="I35" s="143" t="s">
        <v>41</v>
      </c>
      <c r="J35" s="143"/>
      <c r="K35" s="83" t="s">
        <v>8</v>
      </c>
      <c r="L35" s="83" t="s">
        <v>22</v>
      </c>
      <c r="M35" s="116" t="s">
        <v>22</v>
      </c>
      <c r="N35" s="131" t="s">
        <v>23</v>
      </c>
      <c r="O35" s="117"/>
      <c r="P35" s="124" t="s">
        <v>44</v>
      </c>
      <c r="Q35" s="117"/>
      <c r="R35" s="118"/>
    </row>
    <row r="36" spans="1:18" s="123" customFormat="1" ht="24" customHeight="1">
      <c r="A36" s="84" t="s">
        <v>9</v>
      </c>
      <c r="B36" s="85" t="s">
        <v>9</v>
      </c>
      <c r="C36" s="85" t="s">
        <v>5</v>
      </c>
      <c r="D36" s="85" t="s">
        <v>24</v>
      </c>
      <c r="E36" s="85" t="s">
        <v>25</v>
      </c>
      <c r="F36" s="85" t="s">
        <v>26</v>
      </c>
      <c r="G36" s="86" t="s">
        <v>11</v>
      </c>
      <c r="H36" s="87" t="s">
        <v>27</v>
      </c>
      <c r="I36" s="85" t="s">
        <v>37</v>
      </c>
      <c r="J36" s="85" t="s">
        <v>38</v>
      </c>
      <c r="K36" s="85" t="s">
        <v>39</v>
      </c>
      <c r="L36" s="85" t="s">
        <v>39</v>
      </c>
      <c r="M36" s="120" t="s">
        <v>39</v>
      </c>
      <c r="N36" s="121" t="s">
        <v>39</v>
      </c>
      <c r="O36" s="85"/>
      <c r="P36" s="85"/>
      <c r="Q36" s="85"/>
      <c r="R36" s="122"/>
    </row>
    <row r="37" spans="1:18" ht="15">
      <c r="A37" s="51">
        <v>1</v>
      </c>
      <c r="B37" s="52">
        <v>100</v>
      </c>
      <c r="C37" s="53">
        <v>150</v>
      </c>
      <c r="D37" s="22">
        <f>B37*C37*A37</f>
        <v>15000</v>
      </c>
      <c r="E37" s="22">
        <f>$I$4*$I$1</f>
        <v>800</v>
      </c>
      <c r="F37" s="72">
        <f>D37/(H37*C37)</f>
        <v>16.666666666666668</v>
      </c>
      <c r="G37" s="23">
        <f>ROUNDUP((E37/C37),2)</f>
        <v>5.34</v>
      </c>
      <c r="H37" s="54">
        <f>ROUNDUP(G37,0)</f>
        <v>6</v>
      </c>
      <c r="I37" s="23">
        <f>(J37+K37)/A37</f>
        <v>150</v>
      </c>
      <c r="J37" s="24">
        <v>150</v>
      </c>
      <c r="K37" s="23">
        <v>0</v>
      </c>
      <c r="L37" s="55"/>
      <c r="M37" s="56">
        <f>SUM(J37:K37)</f>
        <v>150</v>
      </c>
      <c r="N37" s="57">
        <f>M37*31/F37</f>
        <v>279</v>
      </c>
      <c r="O37" s="46" t="s">
        <v>43</v>
      </c>
      <c r="P37" s="8"/>
      <c r="Q37" s="8"/>
      <c r="R37" s="9"/>
    </row>
    <row r="38" spans="1:18" ht="15">
      <c r="A38" s="51">
        <v>8</v>
      </c>
      <c r="B38" s="52">
        <v>30</v>
      </c>
      <c r="C38" s="53">
        <v>45</v>
      </c>
      <c r="D38" s="22">
        <f>B38*C38*A38</f>
        <v>10800</v>
      </c>
      <c r="E38" s="22">
        <f>$I$4*$I$1</f>
        <v>800</v>
      </c>
      <c r="F38" s="72">
        <f>D38/(H38*C38)</f>
        <v>13.333333333333334</v>
      </c>
      <c r="G38" s="23">
        <f>ROUNDUP((E38/C38),2)</f>
        <v>17.78</v>
      </c>
      <c r="H38" s="54">
        <f>ROUNDUP(G38,0)</f>
        <v>18</v>
      </c>
      <c r="I38" s="23">
        <f>(J38+K38)/A38</f>
        <v>37.5</v>
      </c>
      <c r="J38" s="24">
        <v>289</v>
      </c>
      <c r="K38" s="23">
        <v>11</v>
      </c>
      <c r="L38" s="55"/>
      <c r="M38" s="56">
        <f>SUM(J38:K38)</f>
        <v>300</v>
      </c>
      <c r="N38" s="57">
        <f>M38*31/F38</f>
        <v>697.5</v>
      </c>
      <c r="O38" s="46" t="s">
        <v>34</v>
      </c>
      <c r="P38" s="8"/>
      <c r="Q38" s="8"/>
      <c r="R38" s="9"/>
    </row>
    <row r="39" spans="1:18" ht="15">
      <c r="A39" s="51">
        <v>8</v>
      </c>
      <c r="B39" s="52">
        <v>30</v>
      </c>
      <c r="C39" s="53">
        <v>45</v>
      </c>
      <c r="D39" s="22">
        <f>B39*C39*A39</f>
        <v>10800</v>
      </c>
      <c r="E39" s="22">
        <f>$I$4*$I$1</f>
        <v>800</v>
      </c>
      <c r="F39" s="72">
        <f>D39/(H39*C39)</f>
        <v>13.333333333333334</v>
      </c>
      <c r="G39" s="23">
        <f>ROUNDUP((E39/C39),2)</f>
        <v>17.78</v>
      </c>
      <c r="H39" s="54">
        <f>ROUNDUP(G39,0)</f>
        <v>18</v>
      </c>
      <c r="I39" s="23">
        <f>(J39+K39)/A39</f>
        <v>56.75</v>
      </c>
      <c r="J39" s="24">
        <v>448</v>
      </c>
      <c r="K39" s="23">
        <v>6</v>
      </c>
      <c r="L39" s="55"/>
      <c r="M39" s="56">
        <f>SUM(J39:K39)</f>
        <v>454</v>
      </c>
      <c r="N39" s="57">
        <f>M39*31/F39</f>
        <v>1055.55</v>
      </c>
      <c r="O39" s="46" t="s">
        <v>35</v>
      </c>
      <c r="P39" s="8"/>
      <c r="Q39" s="8"/>
      <c r="R39" s="9"/>
    </row>
    <row r="40" spans="1:18" ht="13.5" thickBo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5"/>
    </row>
  </sheetData>
  <sheetProtection/>
  <mergeCells count="11">
    <mergeCell ref="C3:D3"/>
    <mergeCell ref="G17:H17"/>
    <mergeCell ref="I17:J17"/>
    <mergeCell ref="G10:H10"/>
    <mergeCell ref="I10:J10"/>
    <mergeCell ref="G30:H30"/>
    <mergeCell ref="I30:J30"/>
    <mergeCell ref="G35:H35"/>
    <mergeCell ref="I35:J35"/>
    <mergeCell ref="G23:H23"/>
    <mergeCell ref="I23:J23"/>
  </mergeCells>
  <printOptions/>
  <pageMargins left="0.66" right="0.42" top="0.78" bottom="0.76" header="0.4921259845" footer="0.4921259845"/>
  <pageSetup fitToHeight="1" fitToWidth="1" horizontalDpi="600" verticalDpi="600" orientation="landscape" paperSize="9" scale="67" r:id="rId2"/>
  <headerFooter alignWithMargins="0">
    <oddFooter>&amp;L&amp;F&amp;C&amp;A&amp;R&amp;"Arial,Kursiv"&amp;8C by ers 06/2004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ich</cp:lastModifiedBy>
  <cp:lastPrinted>2010-12-22T19:26:21Z</cp:lastPrinted>
  <dcterms:created xsi:type="dcterms:W3CDTF">2010-12-22T10:50:00Z</dcterms:created>
  <dcterms:modified xsi:type="dcterms:W3CDTF">2010-12-22T20:05:37Z</dcterms:modified>
  <cp:category/>
  <cp:version/>
  <cp:contentType/>
  <cp:contentStatus/>
</cp:coreProperties>
</file>